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615" windowWidth="20955" windowHeight="10185"/>
  </bookViews>
  <sheets>
    <sheet name="2020年9月新" sheetId="2" r:id="rId1"/>
    <sheet name="计算公式" sheetId="4" r:id="rId2"/>
  </sheets>
  <calcPr calcId="124519" fullPrecision="0"/>
</workbook>
</file>

<file path=xl/calcChain.xml><?xml version="1.0" encoding="utf-8"?>
<calcChain xmlns="http://schemas.openxmlformats.org/spreadsheetml/2006/main">
  <c r="S26" i="4"/>
  <c r="R26"/>
  <c r="Q26"/>
  <c r="P26"/>
  <c r="K26"/>
  <c r="O26"/>
  <c r="N26"/>
  <c r="J26"/>
  <c r="I26"/>
  <c r="M26"/>
  <c r="L26"/>
  <c r="S25"/>
  <c r="R25"/>
  <c r="Q25"/>
  <c r="P25"/>
  <c r="K25"/>
  <c r="O25"/>
  <c r="N25"/>
  <c r="M25"/>
  <c r="L25"/>
  <c r="J25"/>
  <c r="I25"/>
  <c r="S24"/>
  <c r="R24"/>
  <c r="Q24"/>
  <c r="P24"/>
  <c r="K24"/>
  <c r="O24"/>
  <c r="N24"/>
  <c r="M24"/>
  <c r="L24"/>
  <c r="J24"/>
  <c r="I24"/>
  <c r="S23"/>
  <c r="R23"/>
  <c r="Q23"/>
  <c r="P23"/>
  <c r="O23"/>
  <c r="K23"/>
  <c r="N23"/>
  <c r="M23"/>
  <c r="L23"/>
  <c r="J23"/>
  <c r="I23"/>
  <c r="S22"/>
  <c r="R22"/>
  <c r="Q22"/>
  <c r="P22"/>
  <c r="K22"/>
  <c r="O22"/>
  <c r="N22"/>
  <c r="J22"/>
  <c r="I22"/>
  <c r="M22"/>
  <c r="L22"/>
  <c r="S21"/>
  <c r="R21"/>
  <c r="Q21"/>
  <c r="P21"/>
  <c r="K21"/>
  <c r="O21"/>
  <c r="N21"/>
  <c r="M21"/>
  <c r="L21"/>
  <c r="J21"/>
  <c r="I21"/>
  <c r="H16"/>
  <c r="K7"/>
  <c r="J7"/>
  <c r="D7"/>
  <c r="S6"/>
  <c r="R6"/>
  <c r="Q6"/>
  <c r="P6"/>
  <c r="K6"/>
  <c r="O6"/>
  <c r="N6"/>
  <c r="J6"/>
  <c r="I6"/>
  <c r="M6"/>
  <c r="L6"/>
  <c r="S5"/>
  <c r="R5"/>
  <c r="Q5"/>
  <c r="P5"/>
  <c r="K5"/>
  <c r="O5"/>
  <c r="N5"/>
  <c r="M5"/>
  <c r="L5"/>
  <c r="J5"/>
  <c r="I5"/>
  <c r="S4"/>
  <c r="R4"/>
  <c r="Q4"/>
  <c r="P4"/>
  <c r="K4"/>
  <c r="K8"/>
  <c r="O4"/>
  <c r="N4"/>
  <c r="M4"/>
  <c r="L4"/>
  <c r="J4"/>
  <c r="I9" i="2"/>
  <c r="O9"/>
  <c r="M9"/>
  <c r="G9"/>
  <c r="G13"/>
  <c r="E9"/>
  <c r="G8"/>
  <c r="M8"/>
  <c r="O8"/>
  <c r="N13"/>
  <c r="L13"/>
  <c r="K13"/>
  <c r="J13"/>
  <c r="F13"/>
  <c r="D13"/>
  <c r="C13"/>
  <c r="E8"/>
  <c r="H13"/>
  <c r="J8" i="4"/>
  <c r="I4"/>
  <c r="O13" i="2"/>
  <c r="C14"/>
  <c r="E13"/>
  <c r="M13"/>
  <c r="I8"/>
  <c r="I13"/>
</calcChain>
</file>

<file path=xl/sharedStrings.xml><?xml version="1.0" encoding="utf-8"?>
<sst xmlns="http://schemas.openxmlformats.org/spreadsheetml/2006/main" count="101" uniqueCount="73">
  <si>
    <t>月
资</t>
  </si>
  <si>
    <t>补
贴</t>
  </si>
  <si>
    <t>应
发
金
额</t>
  </si>
  <si>
    <r>
      <t>扣个人金额</t>
    </r>
    <r>
      <rPr>
        <b/>
        <sz val="12"/>
        <rFont val="Times New Roman"/>
        <family val="1"/>
      </rPr>
      <t xml:space="preserve">    </t>
    </r>
  </si>
  <si>
    <t>实发金额</t>
  </si>
  <si>
    <t>签收人</t>
  </si>
  <si>
    <t>扣单位金额</t>
  </si>
  <si>
    <t>合计金额</t>
  </si>
  <si>
    <t>社保费</t>
  </si>
  <si>
    <t>公积金</t>
  </si>
  <si>
    <r>
      <t>扣</t>
    </r>
    <r>
      <rPr>
        <b/>
        <sz val="11"/>
        <rFont val="Times New Roman"/>
        <family val="1"/>
      </rPr>
      <t xml:space="preserve"> </t>
    </r>
    <r>
      <rPr>
        <b/>
        <sz val="11"/>
        <rFont val="宋体"/>
        <charset val="134"/>
      </rPr>
      <t>税</t>
    </r>
  </si>
  <si>
    <t>管理费</t>
  </si>
  <si>
    <r>
      <t>合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charset val="134"/>
      </rPr>
      <t>计</t>
    </r>
  </si>
  <si>
    <t>华南农业大学非事业编制合同工工资册</t>
    <phoneticPr fontId="2" type="noConversion"/>
  </si>
  <si>
    <t xml:space="preserve"> 聘请人：</t>
    <phoneticPr fontId="2" type="noConversion"/>
  </si>
  <si>
    <t>出资卡号：</t>
    <phoneticPr fontId="2" type="noConversion"/>
  </si>
  <si>
    <t>残疾人就业金</t>
    <phoneticPr fontId="2" type="noConversion"/>
  </si>
  <si>
    <r>
      <t xml:space="preserve">    </t>
    </r>
    <r>
      <rPr>
        <b/>
        <sz val="12"/>
        <rFont val="宋体"/>
        <charset val="134"/>
      </rPr>
      <t>大</t>
    </r>
    <r>
      <rPr>
        <b/>
        <sz val="12"/>
        <rFont val="Times New Roman"/>
        <family val="1"/>
      </rPr>
      <t xml:space="preserve"> </t>
    </r>
    <r>
      <rPr>
        <b/>
        <sz val="12"/>
        <rFont val="宋体"/>
        <charset val="134"/>
      </rPr>
      <t>写：</t>
    </r>
    <r>
      <rPr>
        <b/>
        <sz val="12"/>
        <rFont val="Times New Roman"/>
        <family val="1"/>
      </rPr>
      <t xml:space="preserve">          </t>
    </r>
    <r>
      <rPr>
        <b/>
        <sz val="12"/>
        <rFont val="宋体"/>
        <charset val="134"/>
      </rPr>
      <t>万</t>
    </r>
    <r>
      <rPr>
        <b/>
        <sz val="12"/>
        <rFont val="Times New Roman"/>
        <family val="1"/>
      </rPr>
      <t xml:space="preserve">         </t>
    </r>
    <r>
      <rPr>
        <b/>
        <sz val="12"/>
        <rFont val="宋体"/>
        <charset val="134"/>
      </rPr>
      <t>仟</t>
    </r>
    <r>
      <rPr>
        <b/>
        <sz val="12"/>
        <rFont val="Times New Roman"/>
        <family val="1"/>
      </rPr>
      <t xml:space="preserve">        </t>
    </r>
    <r>
      <rPr>
        <b/>
        <sz val="12"/>
        <rFont val="宋体"/>
        <charset val="134"/>
      </rPr>
      <t>佰     拾    元    角    分</t>
    </r>
    <phoneticPr fontId="2" type="noConversion"/>
  </si>
  <si>
    <t>单位主管：</t>
    <phoneticPr fontId="2" type="noConversion"/>
  </si>
  <si>
    <t>证明人：</t>
    <phoneticPr fontId="2" type="noConversion"/>
  </si>
  <si>
    <r>
      <t xml:space="preserve">                      </t>
    </r>
    <r>
      <rPr>
        <b/>
        <sz val="12.5"/>
        <rFont val="宋体"/>
        <charset val="134"/>
      </rPr>
      <t>经手人：</t>
    </r>
    <r>
      <rPr>
        <b/>
        <sz val="12.5"/>
        <rFont val="Times New Roman"/>
        <family val="1"/>
      </rPr>
      <t xml:space="preserve">                                </t>
    </r>
    <r>
      <rPr>
        <b/>
        <sz val="12.5"/>
        <rFont val="宋体"/>
        <charset val="134"/>
      </rPr>
      <t>联系电话：</t>
    </r>
    <phoneticPr fontId="2" type="noConversion"/>
  </si>
  <si>
    <t>序号</t>
  </si>
  <si>
    <t>姓名</t>
  </si>
  <si>
    <t>户口</t>
  </si>
  <si>
    <r>
      <rPr>
        <b/>
        <sz val="12"/>
        <rFont val="宋体"/>
        <charset val="134"/>
      </rPr>
      <t>填报单位：</t>
    </r>
    <r>
      <rPr>
        <b/>
        <sz val="12"/>
        <rFont val="Times New Roman"/>
        <family val="1"/>
      </rPr>
      <t xml:space="preserve">                       </t>
    </r>
    <phoneticPr fontId="2" type="noConversion"/>
  </si>
  <si>
    <t>工资所属月份：2020年09月</t>
    <phoneticPr fontId="2" type="noConversion"/>
  </si>
  <si>
    <t>2020年07月起以下限为例计算的社保费新公式</t>
    <phoneticPr fontId="2" type="noConversion"/>
  </si>
  <si>
    <t>市失业基数</t>
    <phoneticPr fontId="2" type="noConversion"/>
  </si>
  <si>
    <t>省工伤基数</t>
    <phoneticPr fontId="2" type="noConversion"/>
  </si>
  <si>
    <t>省养老基数</t>
    <phoneticPr fontId="2" type="noConversion"/>
  </si>
  <si>
    <t>市基本医疗基数</t>
    <phoneticPr fontId="2" type="noConversion"/>
  </si>
  <si>
    <t>市生育基数</t>
    <phoneticPr fontId="2" type="noConversion"/>
  </si>
  <si>
    <t>单位及个人合计</t>
    <phoneticPr fontId="2" type="noConversion"/>
  </si>
  <si>
    <t>个人合计</t>
    <phoneticPr fontId="2" type="noConversion"/>
  </si>
  <si>
    <t>单位合计</t>
    <phoneticPr fontId="2" type="noConversion"/>
  </si>
  <si>
    <t>个人养老</t>
    <phoneticPr fontId="2" type="noConversion"/>
  </si>
  <si>
    <t>个人失业</t>
    <phoneticPr fontId="2" type="noConversion"/>
  </si>
  <si>
    <t>个人医疗</t>
    <phoneticPr fontId="2" type="noConversion"/>
  </si>
  <si>
    <t>单位养老</t>
    <phoneticPr fontId="2" type="noConversion"/>
  </si>
  <si>
    <t>单位工伤</t>
    <phoneticPr fontId="2" type="noConversion"/>
  </si>
  <si>
    <t>单位生育</t>
    <phoneticPr fontId="2" type="noConversion"/>
  </si>
  <si>
    <t>单位失业</t>
    <phoneticPr fontId="2" type="noConversion"/>
  </si>
  <si>
    <t>单位基本医疗</t>
    <phoneticPr fontId="2" type="noConversion"/>
  </si>
  <si>
    <t>单位重大疾病</t>
    <phoneticPr fontId="2" type="noConversion"/>
  </si>
  <si>
    <t>农村和所有城镇人员一样收社保费</t>
    <phoneticPr fontId="2" type="noConversion"/>
  </si>
  <si>
    <t>下限</t>
    <phoneticPr fontId="2" type="noConversion"/>
  </si>
  <si>
    <t>上限</t>
    <phoneticPr fontId="2" type="noConversion"/>
  </si>
  <si>
    <t>公积金</t>
    <phoneticPr fontId="2" type="noConversion"/>
  </si>
  <si>
    <t>个人测算到手</t>
    <phoneticPr fontId="2" type="noConversion"/>
  </si>
  <si>
    <r>
      <t>公式说明：                                                                                                                                                            上面是以社保费缴费基数下限（最低数）为例来计算，方便大家核对，具体到个人要</t>
    </r>
    <r>
      <rPr>
        <b/>
        <sz val="20"/>
        <color indexed="10"/>
        <rFont val="宋体"/>
        <charset val="134"/>
      </rPr>
      <t>按每个人2016年6月申报的缴费基数</t>
    </r>
    <r>
      <rPr>
        <sz val="20"/>
        <color indexed="8"/>
        <rFont val="宋体"/>
        <charset val="134"/>
      </rPr>
      <t>（6月后参保的按参保首月申报的缴费基数）来计算。上表已含具体计算公式，计算个人应交的社保费时，</t>
    </r>
    <r>
      <rPr>
        <b/>
        <sz val="20"/>
        <color indexed="10"/>
        <rFont val="宋体"/>
        <charset val="134"/>
      </rPr>
      <t>将市失业基数、省工伤基数、省养老基数、市基本医疗基数、市生育基数下限的具体数更换</t>
    </r>
    <r>
      <rPr>
        <sz val="20"/>
        <color indexed="8"/>
        <rFont val="宋体"/>
        <charset val="134"/>
      </rPr>
      <t>，社保费就会相应变化。注意</t>
    </r>
    <r>
      <rPr>
        <b/>
        <sz val="20"/>
        <color indexed="10"/>
        <rFont val="宋体"/>
        <charset val="134"/>
      </rPr>
      <t>1895、2408、2408、4058、4058都是下限，个人缴费基数低于此的相应按这些数算，高于的相应更换为个人的实际缴费基数。</t>
    </r>
    <phoneticPr fontId="2" type="noConversion"/>
  </si>
  <si>
    <t>2020年7月起社保险种缴存比例及缴费基数下限</t>
    <phoneticPr fontId="2" type="noConversion"/>
  </si>
  <si>
    <t>序号</t>
    <phoneticPr fontId="2" type="noConversion"/>
  </si>
  <si>
    <t>险种</t>
    <phoneticPr fontId="2" type="noConversion"/>
  </si>
  <si>
    <t>缴费基数上限（元）</t>
    <phoneticPr fontId="2" type="noConversion"/>
  </si>
  <si>
    <t>缴费基数下限（元）</t>
    <phoneticPr fontId="2" type="noConversion"/>
  </si>
  <si>
    <t>单位缴存比例</t>
    <phoneticPr fontId="2" type="noConversion"/>
  </si>
  <si>
    <t>个人缴存比例</t>
    <phoneticPr fontId="2" type="noConversion"/>
  </si>
  <si>
    <t>主管部门</t>
    <phoneticPr fontId="2" type="noConversion"/>
  </si>
  <si>
    <t>养老</t>
    <phoneticPr fontId="2" type="noConversion"/>
  </si>
  <si>
    <t>省社保</t>
    <phoneticPr fontId="2" type="noConversion"/>
  </si>
  <si>
    <t>工伤</t>
    <phoneticPr fontId="2" type="noConversion"/>
  </si>
  <si>
    <t>生育</t>
    <phoneticPr fontId="2" type="noConversion"/>
  </si>
  <si>
    <t>市社保</t>
    <phoneticPr fontId="2" type="noConversion"/>
  </si>
  <si>
    <t>医疗</t>
    <phoneticPr fontId="2" type="noConversion"/>
  </si>
  <si>
    <t>重大疾病</t>
    <phoneticPr fontId="2" type="noConversion"/>
  </si>
  <si>
    <t>失业</t>
    <phoneticPr fontId="2" type="noConversion"/>
  </si>
  <si>
    <r>
      <t>如下示例：只要根据个人缴费基数</t>
    </r>
    <r>
      <rPr>
        <b/>
        <sz val="16"/>
        <color indexed="10"/>
        <rFont val="宋体"/>
        <charset val="134"/>
      </rPr>
      <t>将市失业基数、省工伤基数、省养老基数、市基本医疗基数、市生育基数的具体数更换</t>
    </r>
    <r>
      <rPr>
        <b/>
        <sz val="16"/>
        <color indexed="8"/>
        <rFont val="宋体"/>
        <charset val="134"/>
      </rPr>
      <t>，社保费就会相应变化</t>
    </r>
    <phoneticPr fontId="2" type="noConversion"/>
  </si>
  <si>
    <r>
      <t>张三缴费基数1</t>
    </r>
    <r>
      <rPr>
        <b/>
        <sz val="10"/>
        <rFont val="宋体"/>
        <charset val="134"/>
      </rPr>
      <t>800</t>
    </r>
    <phoneticPr fontId="2" type="noConversion"/>
  </si>
  <si>
    <t>李四缴费基数2500</t>
    <phoneticPr fontId="2" type="noConversion"/>
  </si>
  <si>
    <t>王五缴费基数3500</t>
    <phoneticPr fontId="2" type="noConversion"/>
  </si>
  <si>
    <t>赵六缴费基数6500</t>
    <phoneticPr fontId="2" type="noConversion"/>
  </si>
  <si>
    <r>
      <t>孙七缴费基数2</t>
    </r>
    <r>
      <rPr>
        <b/>
        <sz val="11"/>
        <color indexed="8"/>
        <rFont val="宋体"/>
        <charset val="134"/>
      </rPr>
      <t>0</t>
    </r>
    <r>
      <rPr>
        <b/>
        <sz val="11"/>
        <color indexed="8"/>
        <rFont val="宋体"/>
        <charset val="134"/>
      </rPr>
      <t>000</t>
    </r>
    <phoneticPr fontId="2" type="noConversion"/>
  </si>
  <si>
    <r>
      <t>廖八缴费基数2</t>
    </r>
    <r>
      <rPr>
        <b/>
        <sz val="11"/>
        <color indexed="8"/>
        <rFont val="宋体"/>
        <charset val="134"/>
      </rPr>
      <t>8</t>
    </r>
    <r>
      <rPr>
        <b/>
        <sz val="11"/>
        <color indexed="8"/>
        <rFont val="宋体"/>
        <charset val="134"/>
      </rPr>
      <t>000</t>
    </r>
    <phoneticPr fontId="2" type="noConversion"/>
  </si>
</sst>
</file>

<file path=xl/styles.xml><?xml version="1.0" encoding="utf-8"?>
<styleSheet xmlns="http://schemas.openxmlformats.org/spreadsheetml/2006/main">
  <numFmts count="6">
    <numFmt numFmtId="178" formatCode="0.00_);\(0.00\)"/>
    <numFmt numFmtId="179" formatCode="0.00_);[Red]\(0.00\)"/>
    <numFmt numFmtId="180" formatCode="0.00_ "/>
    <numFmt numFmtId="181" formatCode="0.00;[Red]0.00"/>
    <numFmt numFmtId="182" formatCode="0;[Red]0"/>
    <numFmt numFmtId="183" formatCode="0_);\(0\)"/>
  </numFmts>
  <fonts count="48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25"/>
      <name val="宋体"/>
      <charset val="134"/>
    </font>
    <font>
      <b/>
      <sz val="12"/>
      <name val="Times New Roman"/>
      <family val="1"/>
    </font>
    <font>
      <b/>
      <sz val="12"/>
      <name val="宋体"/>
      <charset val="134"/>
    </font>
    <font>
      <b/>
      <sz val="11"/>
      <name val="宋体"/>
      <charset val="134"/>
    </font>
    <font>
      <vertAlign val="superscript"/>
      <sz val="12"/>
      <name val="宋体"/>
      <charset val="134"/>
    </font>
    <font>
      <b/>
      <sz val="11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Times New Roman"/>
      <family val="1"/>
    </font>
    <font>
      <b/>
      <sz val="12.5"/>
      <name val="宋体"/>
      <charset val="134"/>
    </font>
    <font>
      <b/>
      <sz val="12.5"/>
      <name val="Times New Roman"/>
      <family val="1"/>
    </font>
    <font>
      <sz val="11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color indexed="10"/>
      <name val="宋体"/>
      <charset val="134"/>
    </font>
    <font>
      <b/>
      <sz val="10"/>
      <color indexed="36"/>
      <name val="黑体"/>
      <family val="3"/>
      <charset val="134"/>
    </font>
    <font>
      <b/>
      <sz val="10"/>
      <color indexed="36"/>
      <name val="宋体"/>
      <charset val="134"/>
    </font>
    <font>
      <b/>
      <sz val="10"/>
      <color indexed="8"/>
      <name val="宋体"/>
      <charset val="134"/>
    </font>
    <font>
      <b/>
      <sz val="10"/>
      <color indexed="30"/>
      <name val="宋体"/>
      <charset val="134"/>
    </font>
    <font>
      <b/>
      <sz val="11"/>
      <color indexed="10"/>
      <name val="宋体"/>
      <charset val="134"/>
    </font>
    <font>
      <b/>
      <sz val="10"/>
      <color indexed="10"/>
      <name val="黑体"/>
      <family val="3"/>
      <charset val="134"/>
    </font>
    <font>
      <sz val="10"/>
      <color indexed="10"/>
      <name val="宋体"/>
      <charset val="134"/>
    </font>
    <font>
      <sz val="11"/>
      <color indexed="10"/>
      <name val="宋体"/>
      <charset val="134"/>
    </font>
    <font>
      <sz val="10"/>
      <color indexed="36"/>
      <name val="黑体"/>
      <family val="3"/>
      <charset val="134"/>
    </font>
    <font>
      <sz val="10"/>
      <color indexed="10"/>
      <name val="黑体"/>
      <family val="3"/>
      <charset val="134"/>
    </font>
    <font>
      <sz val="20"/>
      <color indexed="8"/>
      <name val="宋体"/>
      <charset val="134"/>
    </font>
    <font>
      <b/>
      <sz val="20"/>
      <color indexed="10"/>
      <name val="宋体"/>
      <charset val="134"/>
    </font>
    <font>
      <sz val="11"/>
      <color indexed="36"/>
      <name val="宋体"/>
      <charset val="134"/>
    </font>
    <font>
      <b/>
      <sz val="11"/>
      <color indexed="8"/>
      <name val="宋体"/>
      <charset val="134"/>
    </font>
    <font>
      <b/>
      <sz val="18"/>
      <color indexed="48"/>
      <name val="宋体"/>
      <charset val="134"/>
    </font>
    <font>
      <sz val="12"/>
      <color indexed="8"/>
      <name val="宋体"/>
      <charset val="134"/>
    </font>
    <font>
      <b/>
      <sz val="12"/>
      <color indexed="48"/>
      <name val="宋体"/>
      <charset val="134"/>
    </font>
    <font>
      <b/>
      <sz val="12"/>
      <color indexed="8"/>
      <name val="宋体"/>
      <charset val="134"/>
    </font>
    <font>
      <b/>
      <sz val="12"/>
      <color indexed="30"/>
      <name val="宋体"/>
      <charset val="134"/>
    </font>
    <font>
      <b/>
      <sz val="18"/>
      <color indexed="30"/>
      <name val="宋体"/>
      <charset val="134"/>
    </font>
    <font>
      <b/>
      <sz val="16"/>
      <color indexed="10"/>
      <name val="宋体"/>
      <charset val="134"/>
    </font>
    <font>
      <sz val="16"/>
      <color indexed="8"/>
      <name val="宋体"/>
      <charset val="134"/>
    </font>
    <font>
      <b/>
      <sz val="16"/>
      <color indexed="36"/>
      <name val="宋体"/>
      <charset val="134"/>
    </font>
    <font>
      <sz val="16"/>
      <color indexed="36"/>
      <name val="宋体"/>
      <charset val="134"/>
    </font>
    <font>
      <b/>
      <sz val="18"/>
      <color indexed="30"/>
      <name val="黑体"/>
      <family val="3"/>
      <charset val="134"/>
    </font>
    <font>
      <b/>
      <sz val="16"/>
      <color indexed="30"/>
      <name val="黑体"/>
      <family val="3"/>
      <charset val="134"/>
    </font>
    <font>
      <b/>
      <sz val="18"/>
      <color indexed="8"/>
      <name val="宋体"/>
      <charset val="134"/>
    </font>
    <font>
      <b/>
      <sz val="12"/>
      <color indexed="36"/>
      <name val="黑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140">
    <xf numFmtId="0" fontId="0" fillId="0" borderId="0" xfId="0">
      <alignment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80" fontId="11" fillId="0" borderId="0" xfId="0" applyNumberFormat="1" applyFont="1" applyFill="1" applyBorder="1" applyAlignment="1"/>
    <xf numFmtId="180" fontId="10" fillId="0" borderId="2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80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179" fontId="1" fillId="0" borderId="1" xfId="1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181" fontId="1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181" fontId="19" fillId="2" borderId="4" xfId="0" applyNumberFormat="1" applyFont="1" applyFill="1" applyBorder="1" applyAlignment="1" applyProtection="1">
      <alignment horizontal="center" vertical="center" wrapText="1"/>
    </xf>
    <xf numFmtId="181" fontId="20" fillId="3" borderId="4" xfId="0" applyNumberFormat="1" applyFont="1" applyFill="1" applyBorder="1" applyAlignment="1" applyProtection="1">
      <alignment horizontal="center" vertical="center" wrapText="1"/>
    </xf>
    <xf numFmtId="181" fontId="20" fillId="3" borderId="5" xfId="0" applyNumberFormat="1" applyFont="1" applyFill="1" applyBorder="1" applyAlignment="1" applyProtection="1">
      <alignment horizontal="center" vertical="center" wrapText="1"/>
    </xf>
    <xf numFmtId="181" fontId="21" fillId="4" borderId="4" xfId="0" applyNumberFormat="1" applyFont="1" applyFill="1" applyBorder="1" applyAlignment="1" applyProtection="1">
      <alignment horizontal="center" vertical="center" wrapText="1"/>
    </xf>
    <xf numFmtId="181" fontId="22" fillId="4" borderId="4" xfId="0" applyNumberFormat="1" applyFont="1" applyFill="1" applyBorder="1" applyAlignment="1" applyProtection="1">
      <alignment horizontal="center" vertical="center" wrapText="1"/>
    </xf>
    <xf numFmtId="181" fontId="0" fillId="0" borderId="0" xfId="0" applyNumberFormat="1" applyAlignment="1">
      <alignment vertical="center"/>
    </xf>
    <xf numFmtId="181" fontId="0" fillId="0" borderId="1" xfId="0" applyNumberFormat="1" applyBorder="1" applyAlignment="1">
      <alignment vertical="center"/>
    </xf>
    <xf numFmtId="181" fontId="23" fillId="0" borderId="5" xfId="0" applyNumberFormat="1" applyFont="1" applyFill="1" applyBorder="1" applyAlignment="1" applyProtection="1">
      <alignment horizontal="center" vertical="center" wrapText="1"/>
    </xf>
    <xf numFmtId="182" fontId="24" fillId="2" borderId="1" xfId="0" applyNumberFormat="1" applyFont="1" applyFill="1" applyBorder="1" applyAlignment="1">
      <alignment vertical="center"/>
    </xf>
    <xf numFmtId="182" fontId="19" fillId="2" borderId="1" xfId="0" applyNumberFormat="1" applyFont="1" applyFill="1" applyBorder="1" applyAlignment="1" applyProtection="1">
      <alignment horizontal="center" vertical="center"/>
    </xf>
    <xf numFmtId="181" fontId="20" fillId="3" borderId="1" xfId="0" applyNumberFormat="1" applyFont="1" applyFill="1" applyBorder="1" applyAlignment="1" applyProtection="1">
      <alignment horizontal="center" vertical="center"/>
    </xf>
    <xf numFmtId="181" fontId="20" fillId="4" borderId="1" xfId="0" applyNumberFormat="1" applyFont="1" applyFill="1" applyBorder="1" applyAlignment="1">
      <alignment vertical="center"/>
    </xf>
    <xf numFmtId="181" fontId="25" fillId="4" borderId="1" xfId="0" applyNumberFormat="1" applyFont="1" applyFill="1" applyBorder="1" applyAlignment="1">
      <alignment horizontal="center" vertical="center"/>
    </xf>
    <xf numFmtId="181" fontId="0" fillId="0" borderId="0" xfId="0" applyNumberFormat="1" applyBorder="1" applyAlignment="1">
      <alignment vertical="center"/>
    </xf>
    <xf numFmtId="181" fontId="23" fillId="0" borderId="4" xfId="0" applyNumberFormat="1" applyFont="1" applyFill="1" applyBorder="1" applyAlignment="1" applyProtection="1">
      <alignment horizontal="center" vertical="center" wrapText="1"/>
    </xf>
    <xf numFmtId="182" fontId="26" fillId="2" borderId="6" xfId="0" applyNumberFormat="1" applyFont="1" applyFill="1" applyBorder="1" applyAlignment="1" applyProtection="1">
      <alignment horizontal="center" vertical="center"/>
    </xf>
    <xf numFmtId="182" fontId="27" fillId="2" borderId="6" xfId="0" applyNumberFormat="1" applyFont="1" applyFill="1" applyBorder="1" applyAlignment="1">
      <alignment vertical="center"/>
    </xf>
    <xf numFmtId="182" fontId="26" fillId="2" borderId="6" xfId="0" applyNumberFormat="1" applyFont="1" applyFill="1" applyBorder="1" applyAlignment="1">
      <alignment horizontal="center" vertical="center"/>
    </xf>
    <xf numFmtId="181" fontId="28" fillId="3" borderId="6" xfId="0" applyNumberFormat="1" applyFont="1" applyFill="1" applyBorder="1" applyAlignment="1" applyProtection="1">
      <alignment horizontal="center" vertical="center"/>
    </xf>
    <xf numFmtId="181" fontId="28" fillId="4" borderId="6" xfId="0" applyNumberFormat="1" applyFont="1" applyFill="1" applyBorder="1" applyAlignment="1">
      <alignment vertical="center"/>
    </xf>
    <xf numFmtId="181" fontId="29" fillId="4" borderId="6" xfId="0" applyNumberFormat="1" applyFont="1" applyFill="1" applyBorder="1" applyAlignment="1">
      <alignment horizontal="center" vertical="center"/>
    </xf>
    <xf numFmtId="181" fontId="23" fillId="0" borderId="0" xfId="0" applyNumberFormat="1" applyFont="1" applyFill="1" applyBorder="1" applyAlignment="1" applyProtection="1">
      <alignment horizontal="center" vertical="center" wrapText="1"/>
    </xf>
    <xf numFmtId="182" fontId="26" fillId="2" borderId="0" xfId="0" applyNumberFormat="1" applyFont="1" applyFill="1" applyBorder="1" applyAlignment="1" applyProtection="1">
      <alignment horizontal="center" vertical="center"/>
    </xf>
    <xf numFmtId="182" fontId="27" fillId="2" borderId="0" xfId="0" applyNumberFormat="1" applyFont="1" applyFill="1" applyBorder="1" applyAlignment="1">
      <alignment vertical="center"/>
    </xf>
    <xf numFmtId="182" fontId="26" fillId="2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/>
    </xf>
    <xf numFmtId="0" fontId="33" fillId="0" borderId="1" xfId="0" applyFont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10" fontId="37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10" fontId="37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81" fontId="19" fillId="2" borderId="1" xfId="0" applyNumberFormat="1" applyFont="1" applyFill="1" applyBorder="1" applyAlignment="1" applyProtection="1">
      <alignment horizontal="center" vertical="center" wrapText="1"/>
    </xf>
    <xf numFmtId="181" fontId="44" fillId="5" borderId="1" xfId="0" applyNumberFormat="1" applyFont="1" applyFill="1" applyBorder="1" applyAlignment="1" applyProtection="1">
      <alignment horizontal="center" vertical="center" wrapText="1"/>
    </xf>
    <xf numFmtId="181" fontId="44" fillId="5" borderId="2" xfId="0" applyNumberFormat="1" applyFont="1" applyFill="1" applyBorder="1" applyAlignment="1" applyProtection="1">
      <alignment horizontal="center" vertical="center" wrapText="1"/>
    </xf>
    <xf numFmtId="181" fontId="22" fillId="4" borderId="1" xfId="0" applyNumberFormat="1" applyFont="1" applyFill="1" applyBorder="1" applyAlignment="1" applyProtection="1">
      <alignment horizontal="center" vertical="center" wrapText="1"/>
    </xf>
    <xf numFmtId="181" fontId="23" fillId="2" borderId="1" xfId="0" applyNumberFormat="1" applyFont="1" applyFill="1" applyBorder="1" applyAlignment="1" applyProtection="1">
      <alignment horizontal="center" vertical="center" wrapText="1"/>
    </xf>
    <xf numFmtId="181" fontId="19" fillId="2" borderId="1" xfId="0" applyNumberFormat="1" applyFont="1" applyFill="1" applyBorder="1" applyAlignment="1">
      <alignment horizontal="center" vertical="center"/>
    </xf>
    <xf numFmtId="181" fontId="45" fillId="3" borderId="1" xfId="0" applyNumberFormat="1" applyFont="1" applyFill="1" applyBorder="1" applyAlignment="1" applyProtection="1">
      <alignment horizontal="center" vertical="center"/>
    </xf>
    <xf numFmtId="181" fontId="45" fillId="3" borderId="2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81" fontId="33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181" fontId="46" fillId="0" borderId="0" xfId="0" applyNumberFormat="1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center" vertical="center"/>
    </xf>
    <xf numFmtId="181" fontId="10" fillId="0" borderId="1" xfId="0" applyNumberFormat="1" applyFont="1" applyFill="1" applyBorder="1" applyAlignment="1" applyProtection="1">
      <alignment horizontal="center" vertical="center" wrapText="1"/>
    </xf>
    <xf numFmtId="181" fontId="10" fillId="0" borderId="2" xfId="0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 applyProtection="1">
      <alignment horizontal="center" vertical="center"/>
    </xf>
    <xf numFmtId="181" fontId="11" fillId="0" borderId="0" xfId="0" applyNumberFormat="1" applyFont="1" applyFill="1" applyBorder="1" applyAlignment="1" applyProtection="1">
      <alignment horizontal="center" vertical="center"/>
    </xf>
    <xf numFmtId="181" fontId="28" fillId="3" borderId="7" xfId="0" applyNumberFormat="1" applyFont="1" applyFill="1" applyBorder="1" applyAlignment="1" applyProtection="1">
      <alignment horizontal="center" vertical="center"/>
    </xf>
    <xf numFmtId="182" fontId="26" fillId="2" borderId="8" xfId="0" applyNumberFormat="1" applyFont="1" applyFill="1" applyBorder="1" applyAlignment="1" applyProtection="1">
      <alignment horizontal="center" vertical="center"/>
    </xf>
    <xf numFmtId="182" fontId="27" fillId="2" borderId="8" xfId="0" applyNumberFormat="1" applyFont="1" applyFill="1" applyBorder="1" applyAlignment="1">
      <alignment vertical="center"/>
    </xf>
    <xf numFmtId="182" fontId="26" fillId="2" borderId="8" xfId="0" applyNumberFormat="1" applyFont="1" applyFill="1" applyBorder="1" applyAlignment="1">
      <alignment horizontal="center" vertical="center"/>
    </xf>
    <xf numFmtId="181" fontId="28" fillId="3" borderId="8" xfId="0" applyNumberFormat="1" applyFont="1" applyFill="1" applyBorder="1" applyAlignment="1" applyProtection="1">
      <alignment horizontal="center" vertical="center"/>
    </xf>
    <xf numFmtId="181" fontId="28" fillId="4" borderId="7" xfId="0" applyNumberFormat="1" applyFont="1" applyFill="1" applyBorder="1" applyAlignment="1">
      <alignment vertical="center"/>
    </xf>
    <xf numFmtId="181" fontId="29" fillId="4" borderId="7" xfId="0" applyNumberFormat="1" applyFont="1" applyFill="1" applyBorder="1" applyAlignment="1">
      <alignment horizontal="center" vertical="center"/>
    </xf>
    <xf numFmtId="181" fontId="23" fillId="0" borderId="1" xfId="0" applyNumberFormat="1" applyFont="1" applyFill="1" applyBorder="1" applyAlignment="1" applyProtection="1">
      <alignment horizontal="center" vertical="center" wrapText="1"/>
    </xf>
    <xf numFmtId="182" fontId="26" fillId="2" borderId="1" xfId="0" applyNumberFormat="1" applyFont="1" applyFill="1" applyBorder="1" applyAlignment="1" applyProtection="1">
      <alignment horizontal="center" vertical="center"/>
    </xf>
    <xf numFmtId="182" fontId="27" fillId="2" borderId="1" xfId="0" applyNumberFormat="1" applyFont="1" applyFill="1" applyBorder="1" applyAlignment="1">
      <alignment vertical="center"/>
    </xf>
    <xf numFmtId="182" fontId="26" fillId="2" borderId="1" xfId="0" applyNumberFormat="1" applyFont="1" applyFill="1" applyBorder="1" applyAlignment="1">
      <alignment horizontal="center" vertical="center"/>
    </xf>
    <xf numFmtId="181" fontId="28" fillId="3" borderId="1" xfId="0" applyNumberFormat="1" applyFont="1" applyFill="1" applyBorder="1" applyAlignment="1" applyProtection="1">
      <alignment horizontal="center" vertical="center"/>
    </xf>
    <xf numFmtId="182" fontId="28" fillId="3" borderId="1" xfId="0" applyNumberFormat="1" applyFont="1" applyFill="1" applyBorder="1" applyAlignment="1" applyProtection="1">
      <alignment horizontal="center" vertical="center"/>
    </xf>
    <xf numFmtId="182" fontId="28" fillId="3" borderId="4" xfId="0" applyNumberFormat="1" applyFont="1" applyFill="1" applyBorder="1" applyAlignment="1" applyProtection="1">
      <alignment horizontal="center" vertical="center"/>
    </xf>
    <xf numFmtId="181" fontId="28" fillId="4" borderId="0" xfId="0" applyNumberFormat="1" applyFont="1" applyFill="1" applyBorder="1" applyAlignment="1">
      <alignment vertical="center"/>
    </xf>
    <xf numFmtId="181" fontId="29" fillId="4" borderId="0" xfId="0" applyNumberFormat="1" applyFont="1" applyFill="1" applyBorder="1" applyAlignment="1">
      <alignment horizontal="center" vertical="center"/>
    </xf>
    <xf numFmtId="181" fontId="47" fillId="6" borderId="1" xfId="0" applyNumberFormat="1" applyFont="1" applyFill="1" applyBorder="1" applyAlignment="1" applyProtection="1">
      <alignment horizontal="center" vertical="center"/>
    </xf>
    <xf numFmtId="181" fontId="47" fillId="6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9" fontId="37" fillId="0" borderId="1" xfId="0" applyNumberFormat="1" applyFont="1" applyFill="1" applyBorder="1" applyAlignment="1">
      <alignment horizontal="center" vertical="center" wrapText="1"/>
    </xf>
    <xf numFmtId="9" fontId="37" fillId="0" borderId="1" xfId="0" applyNumberFormat="1" applyFont="1" applyBorder="1" applyAlignment="1">
      <alignment horizontal="center" vertical="center" wrapText="1"/>
    </xf>
    <xf numFmtId="180" fontId="35" fillId="0" borderId="0" xfId="0" applyNumberFormat="1" applyFont="1" applyBorder="1" applyAlignment="1">
      <alignment horizontal="left" vertical="center" wrapText="1"/>
    </xf>
    <xf numFmtId="181" fontId="10" fillId="2" borderId="1" xfId="0" applyNumberFormat="1" applyFont="1" applyFill="1" applyBorder="1" applyAlignment="1" applyProtection="1">
      <alignment horizontal="center" vertical="center" wrapText="1"/>
    </xf>
    <xf numFmtId="181" fontId="10" fillId="2" borderId="1" xfId="0" applyNumberFormat="1" applyFont="1" applyFill="1" applyBorder="1" applyAlignment="1" applyProtection="1">
      <alignment horizontal="center" vertical="center"/>
    </xf>
    <xf numFmtId="181" fontId="7" fillId="2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6</xdr:row>
      <xdr:rowOff>304800</xdr:rowOff>
    </xdr:from>
    <xdr:to>
      <xdr:col>1</xdr:col>
      <xdr:colOff>632460</xdr:colOff>
      <xdr:row>6</xdr:row>
      <xdr:rowOff>563880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2405" y="2124075"/>
          <a:ext cx="525780" cy="259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50" b="1" i="0" u="none" strike="noStrike" baseline="0">
              <a:solidFill>
                <a:srgbClr val="000000"/>
              </a:solidFill>
              <a:latin typeface="宋体"/>
              <a:ea typeface="宋体"/>
            </a:rPr>
            <a:t>姓 名</a:t>
          </a:r>
        </a:p>
      </xdr:txBody>
    </xdr:sp>
    <xdr:clientData/>
  </xdr:twoCellAnchor>
  <xdr:twoCellAnchor>
    <xdr:from>
      <xdr:col>1</xdr:col>
      <xdr:colOff>259080</xdr:colOff>
      <xdr:row>5</xdr:row>
      <xdr:rowOff>30480</xdr:rowOff>
    </xdr:from>
    <xdr:to>
      <xdr:col>2</xdr:col>
      <xdr:colOff>114300</xdr:colOff>
      <xdr:row>5</xdr:row>
      <xdr:rowOff>335280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44805" y="1459230"/>
          <a:ext cx="541020" cy="3048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50" b="1" i="0" u="none" strike="noStrike" baseline="0">
              <a:solidFill>
                <a:srgbClr val="000000"/>
              </a:solidFill>
              <a:latin typeface="宋体"/>
              <a:ea typeface="宋体"/>
            </a:rPr>
            <a:t>项 目</a:t>
          </a:r>
        </a:p>
      </xdr:txBody>
    </xdr:sp>
    <xdr:clientData/>
  </xdr:twoCellAnchor>
  <xdr:twoCellAnchor>
    <xdr:from>
      <xdr:col>1</xdr:col>
      <xdr:colOff>106680</xdr:colOff>
      <xdr:row>6</xdr:row>
      <xdr:rowOff>304800</xdr:rowOff>
    </xdr:from>
    <xdr:to>
      <xdr:col>1</xdr:col>
      <xdr:colOff>632460</xdr:colOff>
      <xdr:row>6</xdr:row>
      <xdr:rowOff>563880</xdr:rowOff>
    </xdr:to>
    <xdr:sp macro="" textlink="">
      <xdr:nvSpPr>
        <xdr:cNvPr id="7" name="Text Box 21"/>
        <xdr:cNvSpPr txBox="1">
          <a:spLocks noChangeArrowheads="1"/>
        </xdr:cNvSpPr>
      </xdr:nvSpPr>
      <xdr:spPr bwMode="auto">
        <a:xfrm>
          <a:off x="192405" y="2124075"/>
          <a:ext cx="525780" cy="25908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zh-CN" altLang="en-US" sz="1250" b="1" i="0" u="none" strike="noStrike" baseline="0">
              <a:solidFill>
                <a:srgbClr val="000000"/>
              </a:solidFill>
              <a:latin typeface="宋体"/>
              <a:ea typeface="宋体"/>
            </a:rPr>
            <a:t>姓 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P19"/>
  <sheetViews>
    <sheetView tabSelected="1" workbookViewId="0">
      <selection activeCell="E20" sqref="D20:E20"/>
    </sheetView>
  </sheetViews>
  <sheetFormatPr defaultRowHeight="14.25"/>
  <cols>
    <col min="1" max="1" width="1.125" customWidth="1"/>
    <col min="3" max="3" width="7.75" customWidth="1"/>
    <col min="4" max="4" width="7.625" customWidth="1"/>
    <col min="5" max="5" width="10.25" customWidth="1"/>
    <col min="6" max="6" width="7.25" customWidth="1"/>
    <col min="7" max="7" width="7.625" customWidth="1"/>
    <col min="8" max="8" width="10.25" customWidth="1"/>
    <col min="9" max="9" width="11.625" customWidth="1"/>
    <col min="10" max="10" width="10.625" customWidth="1"/>
    <col min="11" max="11" width="7.375" customWidth="1"/>
    <col min="12" max="12" width="8.625" customWidth="1"/>
    <col min="13" max="13" width="8.5" customWidth="1"/>
    <col min="14" max="14" width="5.75" customWidth="1"/>
    <col min="15" max="15" width="15.875" customWidth="1"/>
    <col min="16" max="16" width="9.5" bestFit="1" customWidth="1"/>
  </cols>
  <sheetData>
    <row r="1" spans="1:16" s="1" customFormat="1"/>
    <row r="2" spans="1:16" s="1" customFormat="1"/>
    <row r="3" spans="1:16" s="1" customFormat="1"/>
    <row r="4" spans="1:16" s="1" customFormat="1" ht="37.15" customHeight="1">
      <c r="B4" s="130" t="s">
        <v>13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2"/>
    </row>
    <row r="5" spans="1:16" s="3" customFormat="1" ht="33.6" customHeight="1">
      <c r="B5" s="28" t="s">
        <v>24</v>
      </c>
      <c r="C5" s="25"/>
      <c r="D5" s="25"/>
      <c r="E5" s="26" t="s">
        <v>14</v>
      </c>
      <c r="F5" s="26"/>
      <c r="G5" s="26"/>
      <c r="H5" s="26"/>
      <c r="I5" s="27" t="s">
        <v>15</v>
      </c>
      <c r="J5" s="131"/>
      <c r="K5" s="131"/>
      <c r="L5" s="132" t="s">
        <v>25</v>
      </c>
      <c r="M5" s="132"/>
      <c r="N5" s="132"/>
      <c r="O5" s="132"/>
      <c r="P5" s="4"/>
    </row>
    <row r="6" spans="1:16" s="1" customFormat="1" ht="30.75" customHeight="1">
      <c r="A6" s="5"/>
      <c r="B6" s="133"/>
      <c r="C6" s="135" t="s">
        <v>0</v>
      </c>
      <c r="D6" s="135" t="s">
        <v>1</v>
      </c>
      <c r="E6" s="135" t="s">
        <v>2</v>
      </c>
      <c r="F6" s="135" t="s">
        <v>3</v>
      </c>
      <c r="G6" s="135"/>
      <c r="H6" s="135"/>
      <c r="I6" s="136" t="s">
        <v>4</v>
      </c>
      <c r="J6" s="137" t="s">
        <v>5</v>
      </c>
      <c r="K6" s="137" t="s">
        <v>6</v>
      </c>
      <c r="L6" s="137"/>
      <c r="M6" s="137"/>
      <c r="N6" s="137"/>
      <c r="O6" s="136" t="s">
        <v>7</v>
      </c>
      <c r="P6" s="6"/>
    </row>
    <row r="7" spans="1:16" s="1" customFormat="1" ht="45.75" customHeight="1">
      <c r="B7" s="134"/>
      <c r="C7" s="135"/>
      <c r="D7" s="135"/>
      <c r="E7" s="135"/>
      <c r="F7" s="22" t="s">
        <v>8</v>
      </c>
      <c r="G7" s="22" t="s">
        <v>9</v>
      </c>
      <c r="H7" s="22" t="s">
        <v>10</v>
      </c>
      <c r="I7" s="136"/>
      <c r="J7" s="137"/>
      <c r="K7" s="21" t="s">
        <v>11</v>
      </c>
      <c r="L7" s="23" t="s">
        <v>8</v>
      </c>
      <c r="M7" s="23" t="s">
        <v>9</v>
      </c>
      <c r="N7" s="24" t="s">
        <v>16</v>
      </c>
      <c r="O7" s="136"/>
      <c r="P7" s="7"/>
    </row>
    <row r="8" spans="1:16" s="17" customFormat="1" ht="25.5" customHeight="1">
      <c r="B8" s="30"/>
      <c r="C8" s="11">
        <v>4650</v>
      </c>
      <c r="D8" s="11"/>
      <c r="E8" s="11">
        <f>C8+D8</f>
        <v>4650</v>
      </c>
      <c r="F8" s="11">
        <v>504.8</v>
      </c>
      <c r="G8" s="96">
        <f>E8*0.05</f>
        <v>233</v>
      </c>
      <c r="H8" s="31"/>
      <c r="I8" s="11">
        <f>E8-F8-G8-H8</f>
        <v>3912.2</v>
      </c>
      <c r="J8" s="11"/>
      <c r="K8" s="11">
        <v>30</v>
      </c>
      <c r="L8" s="11">
        <v>1100.57</v>
      </c>
      <c r="M8" s="11">
        <f>G8</f>
        <v>233</v>
      </c>
      <c r="N8" s="11">
        <v>45.36</v>
      </c>
      <c r="O8" s="11">
        <f>E8+K8+L8+M8+N8</f>
        <v>6058.93</v>
      </c>
      <c r="P8" s="18"/>
    </row>
    <row r="9" spans="1:16" s="19" customFormat="1" ht="24.75" customHeight="1">
      <c r="B9" s="8"/>
      <c r="C9" s="11">
        <v>3800</v>
      </c>
      <c r="D9" s="11"/>
      <c r="E9" s="11">
        <f>C9+D9</f>
        <v>3800</v>
      </c>
      <c r="F9" s="11">
        <v>435.34</v>
      </c>
      <c r="G9" s="96">
        <f>E9*0.05</f>
        <v>190</v>
      </c>
      <c r="H9" s="31"/>
      <c r="I9" s="11">
        <f>E9-F9-G9-H9</f>
        <v>3174.66</v>
      </c>
      <c r="J9" s="11"/>
      <c r="K9" s="11">
        <v>30</v>
      </c>
      <c r="L9" s="11">
        <v>976.38</v>
      </c>
      <c r="M9" s="11">
        <f>G9</f>
        <v>190</v>
      </c>
      <c r="N9" s="11">
        <v>45.36</v>
      </c>
      <c r="O9" s="11">
        <f>E9+K9+L9+M9+N9</f>
        <v>5041.74</v>
      </c>
      <c r="P9" s="20"/>
    </row>
    <row r="10" spans="1:16" s="17" customFormat="1" ht="25.9" customHeight="1">
      <c r="B10" s="8"/>
      <c r="C10" s="11"/>
      <c r="D10" s="11"/>
      <c r="E10" s="11"/>
      <c r="F10" s="11"/>
      <c r="G10" s="11"/>
      <c r="H10" s="31"/>
      <c r="I10" s="11"/>
      <c r="J10" s="11"/>
      <c r="K10" s="11"/>
      <c r="L10" s="11"/>
      <c r="M10" s="11"/>
      <c r="N10" s="11"/>
      <c r="O10" s="11"/>
      <c r="P10" s="18"/>
    </row>
    <row r="11" spans="1:16" s="17" customFormat="1" ht="24.6" customHeight="1">
      <c r="B11" s="8"/>
      <c r="C11" s="11"/>
      <c r="D11" s="11"/>
      <c r="E11" s="11"/>
      <c r="F11" s="11"/>
      <c r="G11" s="11"/>
      <c r="H11" s="31"/>
      <c r="I11" s="11"/>
      <c r="J11" s="11"/>
      <c r="K11" s="11"/>
      <c r="L11" s="11"/>
      <c r="M11" s="11"/>
      <c r="N11" s="11"/>
      <c r="O11" s="11"/>
      <c r="P11" s="18"/>
    </row>
    <row r="12" spans="1:16" s="17" customFormat="1" ht="24.6" customHeight="1">
      <c r="B12" s="8"/>
      <c r="C12" s="11"/>
      <c r="D12" s="11"/>
      <c r="E12" s="11"/>
      <c r="F12" s="11"/>
      <c r="G12" s="11"/>
      <c r="H12" s="31"/>
      <c r="I12" s="11"/>
      <c r="J12" s="11"/>
      <c r="K12" s="11"/>
      <c r="L12" s="11"/>
      <c r="M12" s="11"/>
      <c r="N12" s="11"/>
      <c r="O12" s="11"/>
      <c r="P12" s="18"/>
    </row>
    <row r="13" spans="1:16" s="13" customFormat="1" ht="24.6" customHeight="1">
      <c r="B13" s="14" t="s">
        <v>12</v>
      </c>
      <c r="C13" s="15">
        <f t="shared" ref="C13:O13" si="0">SUM(C8:C12)</f>
        <v>8450</v>
      </c>
      <c r="D13" s="15">
        <f t="shared" si="0"/>
        <v>0</v>
      </c>
      <c r="E13" s="15">
        <f t="shared" si="0"/>
        <v>8450</v>
      </c>
      <c r="F13" s="15">
        <f t="shared" si="0"/>
        <v>940.14</v>
      </c>
      <c r="G13" s="15">
        <f t="shared" si="0"/>
        <v>423</v>
      </c>
      <c r="H13" s="15">
        <f t="shared" si="0"/>
        <v>0</v>
      </c>
      <c r="I13" s="15">
        <f t="shared" si="0"/>
        <v>7086.86</v>
      </c>
      <c r="J13" s="15">
        <f t="shared" si="0"/>
        <v>0</v>
      </c>
      <c r="K13" s="15">
        <f t="shared" si="0"/>
        <v>60</v>
      </c>
      <c r="L13" s="15">
        <f t="shared" si="0"/>
        <v>2076.9499999999998</v>
      </c>
      <c r="M13" s="15">
        <f t="shared" si="0"/>
        <v>423</v>
      </c>
      <c r="N13" s="15">
        <f t="shared" si="0"/>
        <v>90.72</v>
      </c>
      <c r="O13" s="15">
        <f t="shared" si="0"/>
        <v>11100.67</v>
      </c>
      <c r="P13" s="16"/>
    </row>
    <row r="14" spans="1:16" s="3" customFormat="1" ht="26.25" customHeight="1">
      <c r="B14" s="12" t="s">
        <v>17</v>
      </c>
      <c r="C14" s="126" t="str">
        <f>IF(O13=INT(O13),NUMBERSTRING(INT(O13),2)&amp;"元整",IF(O13*10=INT(O13*10),NUMBERSTRING(INT(O13),2)&amp;"元"&amp;NUMBERSTRING(INT(O13*10)-INT(O13)*10,2)&amp;"角整",IF(ROUNDDOWN(O13*10-INT(O13)*10,0)=0,NUMBERSTRING(INT(O13),2)&amp;"元零"&amp;NUMBERSTRING(ROUND(O13*100-INT(O13*10)*10,0),2)&amp;"分",NUMBERSTRING(INT(O13),2)&amp;"元"&amp;NUMBERSTRING(INT(O13*10)-INT(O13)*10,2)&amp;"角"&amp;NUMBERSTRING(ROUND(O13*100-INT(O13*10)*10,0),2)&amp;"分")))</f>
        <v>壹万壹仟壹佰元陆角柒分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8"/>
      <c r="P14" s="5"/>
    </row>
    <row r="15" spans="1:16" s="1" customFormat="1" ht="30.75" customHeight="1">
      <c r="B15" s="9" t="s">
        <v>18</v>
      </c>
      <c r="C15" s="9"/>
      <c r="D15" s="10"/>
      <c r="E15" s="129" t="s">
        <v>19</v>
      </c>
      <c r="F15" s="129"/>
      <c r="G15" s="129"/>
      <c r="H15" s="129"/>
      <c r="I15" s="29" t="s">
        <v>20</v>
      </c>
      <c r="J15" s="29"/>
      <c r="K15" s="29"/>
      <c r="L15" s="9"/>
      <c r="M15" s="9"/>
      <c r="N15" s="9"/>
      <c r="O15" s="9"/>
      <c r="P15" s="9"/>
    </row>
    <row r="16" spans="1:16" s="1" customFormat="1" ht="11.25" customHeight="1">
      <c r="B16" s="9"/>
      <c r="C16" s="9"/>
      <c r="D16" s="10"/>
      <c r="E16" s="10"/>
      <c r="F16" s="10"/>
      <c r="G16" s="10"/>
      <c r="H16" s="10"/>
      <c r="I16" s="10"/>
      <c r="J16" s="10"/>
      <c r="K16" s="10"/>
      <c r="O16" s="7"/>
      <c r="P16" s="7"/>
    </row>
    <row r="17" spans="2:16" s="1" customFormat="1" ht="11.25" customHeight="1">
      <c r="B17" s="9"/>
      <c r="C17" s="9"/>
      <c r="D17" s="10"/>
      <c r="E17" s="10"/>
      <c r="F17" s="10"/>
      <c r="G17" s="10"/>
      <c r="H17" s="10"/>
      <c r="I17" s="10"/>
      <c r="J17" s="10"/>
      <c r="K17" s="10"/>
      <c r="O17" s="7"/>
      <c r="P17" s="7"/>
    </row>
    <row r="18" spans="2:16" s="1" customFormat="1" ht="11.25" customHeight="1">
      <c r="B18" s="9"/>
      <c r="C18" s="9"/>
      <c r="D18" s="10"/>
      <c r="E18" s="10"/>
      <c r="F18" s="10"/>
      <c r="G18" s="10"/>
      <c r="H18" s="10"/>
      <c r="I18" s="10"/>
      <c r="J18" s="10"/>
      <c r="K18" s="10"/>
      <c r="O18" s="7"/>
      <c r="P18" s="7"/>
    </row>
    <row r="19" spans="2:16">
      <c r="E19" s="32"/>
    </row>
  </sheetData>
  <mergeCells count="14">
    <mergeCell ref="I6:I7"/>
    <mergeCell ref="J6:J7"/>
    <mergeCell ref="K6:N6"/>
    <mergeCell ref="O6:O7"/>
    <mergeCell ref="C14:O14"/>
    <mergeCell ref="E15:H15"/>
    <mergeCell ref="B4:O4"/>
    <mergeCell ref="J5:K5"/>
    <mergeCell ref="L5:O5"/>
    <mergeCell ref="B6:B7"/>
    <mergeCell ref="C6:C7"/>
    <mergeCell ref="D6:D7"/>
    <mergeCell ref="E6:E7"/>
    <mergeCell ref="F6:H6"/>
  </mergeCells>
  <phoneticPr fontId="2" type="noConversion"/>
  <pageMargins left="0.53" right="0.19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T27"/>
  <sheetViews>
    <sheetView topLeftCell="A4" workbookViewId="0">
      <selection activeCell="I12" sqref="I12"/>
    </sheetView>
  </sheetViews>
  <sheetFormatPr defaultRowHeight="22.5"/>
  <cols>
    <col min="1" max="1" width="9" style="34"/>
    <col min="2" max="3" width="10.5" style="34" customWidth="1"/>
    <col min="4" max="8" width="9.625" style="34" bestFit="1" customWidth="1"/>
    <col min="9" max="9" width="13.625" style="93" bestFit="1" customWidth="1"/>
    <col min="10" max="10" width="12.25" style="93" customWidth="1"/>
    <col min="11" max="11" width="13.625" style="93" bestFit="1" customWidth="1"/>
    <col min="12" max="16384" width="9" style="34"/>
  </cols>
  <sheetData>
    <row r="1" spans="1:20" ht="31.5">
      <c r="A1" s="33" t="s">
        <v>26</v>
      </c>
      <c r="I1" s="35"/>
      <c r="J1" s="35"/>
      <c r="K1" s="35"/>
      <c r="L1" s="35"/>
    </row>
    <row r="2" spans="1:20" ht="31.5">
      <c r="I2" s="35"/>
      <c r="J2" s="35"/>
      <c r="K2" s="35"/>
      <c r="L2" s="35"/>
    </row>
    <row r="3" spans="1:20" s="41" customFormat="1" ht="24">
      <c r="A3" s="97" t="s">
        <v>21</v>
      </c>
      <c r="B3" s="97" t="s">
        <v>22</v>
      </c>
      <c r="C3" s="98" t="s">
        <v>23</v>
      </c>
      <c r="D3" s="36" t="s">
        <v>27</v>
      </c>
      <c r="E3" s="36" t="s">
        <v>28</v>
      </c>
      <c r="F3" s="36" t="s">
        <v>29</v>
      </c>
      <c r="G3" s="36" t="s">
        <v>30</v>
      </c>
      <c r="H3" s="36" t="s">
        <v>31</v>
      </c>
      <c r="I3" s="37" t="s">
        <v>32</v>
      </c>
      <c r="J3" s="37" t="s">
        <v>33</v>
      </c>
      <c r="K3" s="38" t="s">
        <v>34</v>
      </c>
      <c r="L3" s="39" t="s">
        <v>35</v>
      </c>
      <c r="M3" s="39" t="s">
        <v>36</v>
      </c>
      <c r="N3" s="39" t="s">
        <v>37</v>
      </c>
      <c r="O3" s="39" t="s">
        <v>38</v>
      </c>
      <c r="P3" s="39" t="s">
        <v>39</v>
      </c>
      <c r="Q3" s="39" t="s">
        <v>40</v>
      </c>
      <c r="R3" s="39" t="s">
        <v>41</v>
      </c>
      <c r="S3" s="39" t="s">
        <v>42</v>
      </c>
      <c r="T3" s="40" t="s">
        <v>43</v>
      </c>
    </row>
    <row r="4" spans="1:20" s="41" customFormat="1" ht="36">
      <c r="A4" s="42"/>
      <c r="B4" s="99"/>
      <c r="C4" s="43" t="s">
        <v>44</v>
      </c>
      <c r="D4" s="44">
        <v>3800</v>
      </c>
      <c r="E4" s="44">
        <v>3800</v>
      </c>
      <c r="F4" s="45">
        <v>3803</v>
      </c>
      <c r="G4" s="45">
        <v>6175</v>
      </c>
      <c r="H4" s="45">
        <v>6175</v>
      </c>
      <c r="I4" s="46">
        <f>SUM(J4:K4)</f>
        <v>1411.72</v>
      </c>
      <c r="J4" s="46">
        <f>SUM(L4:N4)</f>
        <v>435.34</v>
      </c>
      <c r="K4" s="46">
        <f>SUM(O4:T4)</f>
        <v>976.38</v>
      </c>
      <c r="L4" s="47">
        <f>F4*0.08</f>
        <v>304.24</v>
      </c>
      <c r="M4" s="47">
        <f>D4*0.002</f>
        <v>7.6</v>
      </c>
      <c r="N4" s="47">
        <f>G4*0.02</f>
        <v>123.5</v>
      </c>
      <c r="O4" s="47">
        <f>F4*0.14</f>
        <v>532.41999999999996</v>
      </c>
      <c r="P4" s="47">
        <f>E4*0.0018</f>
        <v>6.84</v>
      </c>
      <c r="Q4" s="47">
        <f>H4*0.0085</f>
        <v>52.49</v>
      </c>
      <c r="R4" s="47">
        <f>D4*0.0048</f>
        <v>18.239999999999998</v>
      </c>
      <c r="S4" s="47">
        <f>G4*0.055</f>
        <v>339.63</v>
      </c>
      <c r="T4" s="48">
        <v>26.76</v>
      </c>
    </row>
    <row r="5" spans="1:20" s="41" customFormat="1" ht="23.25" customHeight="1">
      <c r="A5" s="49"/>
      <c r="B5" s="100"/>
      <c r="C5" s="50" t="s">
        <v>45</v>
      </c>
      <c r="D5" s="51">
        <v>2100</v>
      </c>
      <c r="E5" s="52">
        <v>2100</v>
      </c>
      <c r="F5" s="51">
        <v>3803</v>
      </c>
      <c r="G5" s="53">
        <v>6175</v>
      </c>
      <c r="H5" s="53">
        <v>6175</v>
      </c>
      <c r="I5" s="54">
        <f>SUM(J5:K5)</f>
        <v>1397.1</v>
      </c>
      <c r="J5" s="54">
        <f>SUM(L5:N5)</f>
        <v>431.94</v>
      </c>
      <c r="K5" s="101">
        <f>SUM(O5:T5)</f>
        <v>965.16</v>
      </c>
      <c r="L5" s="55">
        <f>F5*0.08</f>
        <v>304.24</v>
      </c>
      <c r="M5" s="55">
        <f>D5*0.002</f>
        <v>4.2</v>
      </c>
      <c r="N5" s="55">
        <f>G5*0.02</f>
        <v>123.5</v>
      </c>
      <c r="O5" s="55">
        <f>F5*0.14</f>
        <v>532.41999999999996</v>
      </c>
      <c r="P5" s="55">
        <f>E5*0.0018</f>
        <v>3.78</v>
      </c>
      <c r="Q5" s="55">
        <f>H5*0.0085</f>
        <v>52.49</v>
      </c>
      <c r="R5" s="55">
        <f>D5*0.0048</f>
        <v>10.08</v>
      </c>
      <c r="S5" s="55">
        <f>G5*0.055</f>
        <v>339.63</v>
      </c>
      <c r="T5" s="56">
        <v>26.76</v>
      </c>
    </row>
    <row r="6" spans="1:20" s="41" customFormat="1" ht="23.25" customHeight="1">
      <c r="A6" s="49"/>
      <c r="B6" s="100"/>
      <c r="C6" s="50" t="s">
        <v>46</v>
      </c>
      <c r="D6" s="102">
        <v>30876</v>
      </c>
      <c r="E6" s="103"/>
      <c r="F6" s="102">
        <v>20268</v>
      </c>
      <c r="G6" s="104">
        <v>30876</v>
      </c>
      <c r="H6" s="104">
        <v>30876</v>
      </c>
      <c r="I6" s="105">
        <f>SUM(J6:K6)</f>
        <v>7273.82</v>
      </c>
      <c r="J6" s="105">
        <f>SUM(L6:N6)</f>
        <v>2300.71</v>
      </c>
      <c r="K6" s="105">
        <f>SUM(O6:T6)</f>
        <v>4973.1099999999997</v>
      </c>
      <c r="L6" s="106">
        <f>F6*0.08</f>
        <v>1621.44</v>
      </c>
      <c r="M6" s="106">
        <f>D6*0.002</f>
        <v>61.75</v>
      </c>
      <c r="N6" s="106">
        <f>G6*0.02</f>
        <v>617.52</v>
      </c>
      <c r="O6" s="106">
        <f>F6*0.14</f>
        <v>2837.52</v>
      </c>
      <c r="P6" s="55">
        <f>E6*0.0018</f>
        <v>0</v>
      </c>
      <c r="Q6" s="106">
        <f>H6*0.0085</f>
        <v>262.45</v>
      </c>
      <c r="R6" s="106">
        <f>D6*0.0048</f>
        <v>148.19999999999999</v>
      </c>
      <c r="S6" s="106">
        <f>G6*0.055</f>
        <v>1698.18</v>
      </c>
      <c r="T6" s="107">
        <v>26.76</v>
      </c>
    </row>
    <row r="7" spans="1:20" s="41" customFormat="1" ht="23.25" customHeight="1">
      <c r="A7" s="49"/>
      <c r="B7" s="100"/>
      <c r="C7" s="108" t="s">
        <v>47</v>
      </c>
      <c r="D7" s="109">
        <f>D4</f>
        <v>3800</v>
      </c>
      <c r="E7" s="110"/>
      <c r="F7" s="109"/>
      <c r="G7" s="111"/>
      <c r="H7" s="111"/>
      <c r="I7" s="112"/>
      <c r="J7" s="113">
        <f>D7*0.05</f>
        <v>190</v>
      </c>
      <c r="K7" s="114">
        <f>D7*0.05</f>
        <v>190</v>
      </c>
      <c r="L7" s="115"/>
      <c r="M7" s="115"/>
      <c r="N7" s="115"/>
      <c r="O7" s="115"/>
      <c r="P7" s="115"/>
      <c r="Q7" s="115"/>
      <c r="R7" s="115"/>
      <c r="S7" s="115"/>
      <c r="T7" s="116"/>
    </row>
    <row r="8" spans="1:20" s="41" customFormat="1" ht="23.25" customHeight="1">
      <c r="A8" s="49"/>
      <c r="B8" s="100"/>
      <c r="C8" s="57"/>
      <c r="D8" s="58"/>
      <c r="E8" s="59"/>
      <c r="F8" s="58"/>
      <c r="G8" s="60"/>
      <c r="H8" s="60"/>
      <c r="I8" s="117" t="s">
        <v>48</v>
      </c>
      <c r="J8" s="117">
        <f>D4-J4-J7</f>
        <v>3174.66</v>
      </c>
      <c r="K8" s="117">
        <f>D4+K4+K7+30+45.36</f>
        <v>5041.74</v>
      </c>
      <c r="L8" s="118" t="s">
        <v>34</v>
      </c>
      <c r="M8" s="115"/>
      <c r="N8" s="115"/>
      <c r="O8" s="115"/>
      <c r="P8" s="115"/>
      <c r="Q8" s="115"/>
      <c r="R8" s="115"/>
      <c r="S8" s="115"/>
      <c r="T8" s="116"/>
    </row>
    <row r="9" spans="1:20" ht="25.5">
      <c r="A9" s="138" t="s">
        <v>49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62"/>
    </row>
    <row r="10" spans="1:20" s="65" customFormat="1">
      <c r="A10" s="63"/>
      <c r="B10" s="139" t="s">
        <v>50</v>
      </c>
      <c r="C10" s="139"/>
      <c r="D10" s="139"/>
      <c r="E10" s="139"/>
      <c r="F10" s="139"/>
      <c r="G10" s="139"/>
      <c r="H10" s="64"/>
      <c r="I10" s="64"/>
    </row>
    <row r="11" spans="1:20" ht="40.5">
      <c r="A11" s="66" t="s">
        <v>51</v>
      </c>
      <c r="B11" s="63" t="s">
        <v>52</v>
      </c>
      <c r="C11" s="63" t="s">
        <v>53</v>
      </c>
      <c r="D11" s="63" t="s">
        <v>54</v>
      </c>
      <c r="E11" s="63" t="s">
        <v>55</v>
      </c>
      <c r="F11" s="63" t="s">
        <v>56</v>
      </c>
      <c r="G11" s="66" t="s">
        <v>57</v>
      </c>
      <c r="H11" s="67"/>
      <c r="I11" s="67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2"/>
    </row>
    <row r="12" spans="1:20" ht="25.5">
      <c r="A12" s="66">
        <v>1</v>
      </c>
      <c r="B12" s="68" t="s">
        <v>58</v>
      </c>
      <c r="C12" s="119">
        <v>19014</v>
      </c>
      <c r="D12" s="95">
        <v>3803</v>
      </c>
      <c r="E12" s="120">
        <v>0.14000000000000001</v>
      </c>
      <c r="F12" s="121">
        <v>0.08</v>
      </c>
      <c r="G12" s="66" t="s">
        <v>59</v>
      </c>
      <c r="H12" s="67"/>
      <c r="I12" s="67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2"/>
    </row>
    <row r="13" spans="1:20" ht="25.5">
      <c r="A13" s="66">
        <v>2</v>
      </c>
      <c r="B13" s="68" t="s">
        <v>60</v>
      </c>
      <c r="C13" s="95">
        <v>0</v>
      </c>
      <c r="D13" s="95">
        <v>2100</v>
      </c>
      <c r="E13" s="69">
        <v>1.8E-3</v>
      </c>
      <c r="F13" s="70"/>
      <c r="G13" s="66" t="s">
        <v>59</v>
      </c>
      <c r="H13" s="67"/>
      <c r="I13" s="67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2"/>
    </row>
    <row r="14" spans="1:20" ht="25.5">
      <c r="A14" s="66">
        <v>3</v>
      </c>
      <c r="B14" s="68" t="s">
        <v>61</v>
      </c>
      <c r="C14" s="119">
        <v>30876</v>
      </c>
      <c r="D14" s="119">
        <v>6175</v>
      </c>
      <c r="E14" s="69">
        <v>8.5000000000000006E-3</v>
      </c>
      <c r="F14" s="70"/>
      <c r="G14" s="66" t="s">
        <v>62</v>
      </c>
      <c r="H14" s="67"/>
      <c r="I14" s="67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2"/>
    </row>
    <row r="15" spans="1:20" ht="25.5">
      <c r="A15" s="66">
        <v>4</v>
      </c>
      <c r="B15" s="68" t="s">
        <v>63</v>
      </c>
      <c r="C15" s="119">
        <v>30876</v>
      </c>
      <c r="D15" s="119">
        <v>6175</v>
      </c>
      <c r="E15" s="69">
        <v>5.5E-2</v>
      </c>
      <c r="F15" s="121">
        <v>0.02</v>
      </c>
      <c r="G15" s="66" t="s">
        <v>62</v>
      </c>
      <c r="H15" s="67"/>
      <c r="I15" s="67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2"/>
    </row>
    <row r="16" spans="1:20" ht="25.5">
      <c r="A16" s="66">
        <v>5</v>
      </c>
      <c r="B16" s="71" t="s">
        <v>64</v>
      </c>
      <c r="C16" s="119">
        <v>10292</v>
      </c>
      <c r="D16" s="119">
        <v>10292</v>
      </c>
      <c r="E16" s="72">
        <v>2.5999999999999999E-3</v>
      </c>
      <c r="F16" s="70"/>
      <c r="G16" s="66" t="s">
        <v>62</v>
      </c>
      <c r="H16" s="122">
        <f>D16*E16</f>
        <v>26.76</v>
      </c>
      <c r="I16" s="67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2"/>
    </row>
    <row r="17" spans="1:20" ht="25.5">
      <c r="A17" s="66">
        <v>6</v>
      </c>
      <c r="B17" s="71" t="s">
        <v>65</v>
      </c>
      <c r="C17" s="119">
        <v>30876</v>
      </c>
      <c r="D17" s="95">
        <v>2100</v>
      </c>
      <c r="E17" s="72">
        <v>4.7999999999999996E-3</v>
      </c>
      <c r="F17" s="72">
        <v>2E-3</v>
      </c>
      <c r="G17" s="66" t="s">
        <v>62</v>
      </c>
      <c r="H17" s="67"/>
      <c r="I17" s="67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2"/>
    </row>
    <row r="18" spans="1:20">
      <c r="A18" s="73"/>
      <c r="B18" s="73"/>
      <c r="C18" s="73"/>
      <c r="D18" s="73"/>
      <c r="E18" s="73"/>
      <c r="F18" s="73"/>
      <c r="G18" s="73"/>
      <c r="H18" s="74"/>
      <c r="I18" s="75"/>
      <c r="J18" s="76"/>
      <c r="K18" s="76"/>
      <c r="L18" s="62"/>
      <c r="M18" s="62"/>
      <c r="N18" s="62"/>
      <c r="O18" s="62"/>
      <c r="P18" s="62"/>
      <c r="Q18" s="62"/>
      <c r="R18" s="62"/>
      <c r="S18" s="62"/>
      <c r="T18" s="62"/>
    </row>
    <row r="19" spans="1:20" s="78" customFormat="1">
      <c r="A19" s="77" t="s">
        <v>66</v>
      </c>
      <c r="D19" s="77"/>
      <c r="E19" s="77"/>
      <c r="F19" s="77"/>
      <c r="G19" s="77"/>
      <c r="H19" s="77"/>
      <c r="I19" s="76"/>
      <c r="J19" s="76"/>
      <c r="K19" s="76"/>
      <c r="L19" s="79"/>
      <c r="M19" s="79"/>
      <c r="N19" s="79"/>
      <c r="O19" s="80"/>
      <c r="P19" s="80"/>
      <c r="Q19" s="80"/>
      <c r="R19" s="80"/>
      <c r="S19" s="80"/>
      <c r="T19" s="80"/>
    </row>
    <row r="20" spans="1:20" s="41" customFormat="1" ht="45">
      <c r="A20" s="97" t="s">
        <v>21</v>
      </c>
      <c r="B20" s="97" t="s">
        <v>22</v>
      </c>
      <c r="C20" s="123" t="s">
        <v>23</v>
      </c>
      <c r="D20" s="81" t="s">
        <v>27</v>
      </c>
      <c r="E20" s="81" t="s">
        <v>28</v>
      </c>
      <c r="F20" s="81" t="s">
        <v>29</v>
      </c>
      <c r="G20" s="81" t="s">
        <v>30</v>
      </c>
      <c r="H20" s="81" t="s">
        <v>31</v>
      </c>
      <c r="I20" s="82" t="s">
        <v>32</v>
      </c>
      <c r="J20" s="82" t="s">
        <v>33</v>
      </c>
      <c r="K20" s="83" t="s">
        <v>34</v>
      </c>
      <c r="L20" s="84" t="s">
        <v>35</v>
      </c>
      <c r="M20" s="84" t="s">
        <v>36</v>
      </c>
      <c r="N20" s="84" t="s">
        <v>37</v>
      </c>
      <c r="O20" s="84" t="s">
        <v>38</v>
      </c>
      <c r="P20" s="84" t="s">
        <v>39</v>
      </c>
      <c r="Q20" s="84" t="s">
        <v>40</v>
      </c>
      <c r="R20" s="84" t="s">
        <v>41</v>
      </c>
      <c r="S20" s="84" t="s">
        <v>42</v>
      </c>
      <c r="T20" s="84" t="s">
        <v>43</v>
      </c>
    </row>
    <row r="21" spans="1:20" s="41" customFormat="1" ht="36">
      <c r="A21" s="42"/>
      <c r="B21" s="97" t="s">
        <v>67</v>
      </c>
      <c r="C21" s="85" t="s">
        <v>44</v>
      </c>
      <c r="D21" s="124">
        <v>2100</v>
      </c>
      <c r="E21" s="44">
        <v>2100</v>
      </c>
      <c r="F21" s="45">
        <v>3803</v>
      </c>
      <c r="G21" s="86">
        <v>6175</v>
      </c>
      <c r="H21" s="86">
        <v>6175</v>
      </c>
      <c r="I21" s="87">
        <f t="shared" ref="I21:I26" si="0">SUM(J21:K21)</f>
        <v>1397.1</v>
      </c>
      <c r="J21" s="87">
        <f t="shared" ref="J21:J26" si="1">SUM(L21:N21)</f>
        <v>431.94</v>
      </c>
      <c r="K21" s="88">
        <f t="shared" ref="K21:K26" si="2">SUM(O21:T21)</f>
        <v>965.16</v>
      </c>
      <c r="L21" s="47">
        <f t="shared" ref="L21:L26" si="3">F21*0.08</f>
        <v>304.24</v>
      </c>
      <c r="M21" s="47">
        <f t="shared" ref="M21:M26" si="4">D21*0.002</f>
        <v>4.2</v>
      </c>
      <c r="N21" s="47">
        <f t="shared" ref="N21:N26" si="5">G21*0.02</f>
        <v>123.5</v>
      </c>
      <c r="O21" s="47">
        <f t="shared" ref="O21:O26" si="6">F21*0.14</f>
        <v>532.41999999999996</v>
      </c>
      <c r="P21" s="47">
        <f t="shared" ref="P21:P26" si="7">E21*0.0018</f>
        <v>3.78</v>
      </c>
      <c r="Q21" s="47">
        <f t="shared" ref="Q21:Q26" si="8">H21*0.0085</f>
        <v>52.49</v>
      </c>
      <c r="R21" s="47">
        <f t="shared" ref="R21:R26" si="9">D21*0.0048</f>
        <v>10.08</v>
      </c>
      <c r="S21" s="47">
        <f t="shared" ref="S21:S26" si="10">G21*0.055</f>
        <v>339.63</v>
      </c>
      <c r="T21" s="48">
        <v>26.76</v>
      </c>
    </row>
    <row r="22" spans="1:20" ht="24">
      <c r="A22" s="89"/>
      <c r="B22" s="97" t="s">
        <v>68</v>
      </c>
      <c r="C22" s="90"/>
      <c r="D22" s="124">
        <v>4000</v>
      </c>
      <c r="E22" s="44">
        <v>4000</v>
      </c>
      <c r="F22" s="45">
        <v>4000</v>
      </c>
      <c r="G22" s="86">
        <v>6175</v>
      </c>
      <c r="H22" s="86">
        <v>6175</v>
      </c>
      <c r="I22" s="87">
        <f t="shared" si="0"/>
        <v>1456.78</v>
      </c>
      <c r="J22" s="87">
        <f t="shared" si="1"/>
        <v>451.5</v>
      </c>
      <c r="K22" s="88">
        <f t="shared" si="2"/>
        <v>1005.28</v>
      </c>
      <c r="L22" s="47">
        <f t="shared" si="3"/>
        <v>320</v>
      </c>
      <c r="M22" s="47">
        <f t="shared" si="4"/>
        <v>8</v>
      </c>
      <c r="N22" s="47">
        <f t="shared" si="5"/>
        <v>123.5</v>
      </c>
      <c r="O22" s="47">
        <f t="shared" si="6"/>
        <v>560</v>
      </c>
      <c r="P22" s="47">
        <f t="shared" si="7"/>
        <v>7.2</v>
      </c>
      <c r="Q22" s="47">
        <f t="shared" si="8"/>
        <v>52.49</v>
      </c>
      <c r="R22" s="47">
        <f t="shared" si="9"/>
        <v>19.2</v>
      </c>
      <c r="S22" s="47">
        <f t="shared" si="10"/>
        <v>339.63</v>
      </c>
      <c r="T22" s="48">
        <v>26.76</v>
      </c>
    </row>
    <row r="23" spans="1:20" s="41" customFormat="1" ht="27">
      <c r="A23" s="42"/>
      <c r="B23" s="91" t="s">
        <v>69</v>
      </c>
      <c r="C23" s="123"/>
      <c r="D23" s="124">
        <v>3500</v>
      </c>
      <c r="E23" s="44">
        <v>3500</v>
      </c>
      <c r="F23" s="45">
        <v>3803</v>
      </c>
      <c r="G23" s="86">
        <v>6175</v>
      </c>
      <c r="H23" s="86">
        <v>6175</v>
      </c>
      <c r="I23" s="87">
        <f t="shared" si="0"/>
        <v>1409.14</v>
      </c>
      <c r="J23" s="87">
        <f t="shared" si="1"/>
        <v>434.74</v>
      </c>
      <c r="K23" s="88">
        <f t="shared" si="2"/>
        <v>974.4</v>
      </c>
      <c r="L23" s="47">
        <f t="shared" si="3"/>
        <v>304.24</v>
      </c>
      <c r="M23" s="47">
        <f t="shared" si="4"/>
        <v>7</v>
      </c>
      <c r="N23" s="47">
        <f t="shared" si="5"/>
        <v>123.5</v>
      </c>
      <c r="O23" s="47">
        <f t="shared" si="6"/>
        <v>532.41999999999996</v>
      </c>
      <c r="P23" s="47">
        <f t="shared" si="7"/>
        <v>6.3</v>
      </c>
      <c r="Q23" s="47">
        <f t="shared" si="8"/>
        <v>52.49</v>
      </c>
      <c r="R23" s="47">
        <f t="shared" si="9"/>
        <v>16.8</v>
      </c>
      <c r="S23" s="47">
        <f t="shared" si="10"/>
        <v>339.63</v>
      </c>
      <c r="T23" s="48">
        <v>26.76</v>
      </c>
    </row>
    <row r="24" spans="1:20" ht="27">
      <c r="A24" s="89"/>
      <c r="B24" s="92" t="s">
        <v>70</v>
      </c>
      <c r="C24" s="90"/>
      <c r="D24" s="125">
        <v>7000</v>
      </c>
      <c r="E24" s="125">
        <v>7000</v>
      </c>
      <c r="F24" s="125">
        <v>7000</v>
      </c>
      <c r="G24" s="125">
        <v>7000</v>
      </c>
      <c r="H24" s="125">
        <v>7000</v>
      </c>
      <c r="I24" s="87">
        <f t="shared" si="0"/>
        <v>2211.46</v>
      </c>
      <c r="J24" s="87">
        <f t="shared" si="1"/>
        <v>714</v>
      </c>
      <c r="K24" s="88">
        <f t="shared" si="2"/>
        <v>1497.46</v>
      </c>
      <c r="L24" s="47">
        <f t="shared" si="3"/>
        <v>560</v>
      </c>
      <c r="M24" s="47">
        <f t="shared" si="4"/>
        <v>14</v>
      </c>
      <c r="N24" s="47">
        <f t="shared" si="5"/>
        <v>140</v>
      </c>
      <c r="O24" s="47">
        <f t="shared" si="6"/>
        <v>980</v>
      </c>
      <c r="P24" s="47">
        <f t="shared" si="7"/>
        <v>12.6</v>
      </c>
      <c r="Q24" s="47">
        <f t="shared" si="8"/>
        <v>59.5</v>
      </c>
      <c r="R24" s="47">
        <f t="shared" si="9"/>
        <v>33.6</v>
      </c>
      <c r="S24" s="47">
        <f t="shared" si="10"/>
        <v>385</v>
      </c>
      <c r="T24" s="48">
        <v>26.76</v>
      </c>
    </row>
    <row r="25" spans="1:20" ht="27">
      <c r="A25" s="89"/>
      <c r="B25" s="92" t="s">
        <v>71</v>
      </c>
      <c r="C25" s="90"/>
      <c r="D25" s="124">
        <v>20000</v>
      </c>
      <c r="E25" s="124">
        <v>20000</v>
      </c>
      <c r="F25" s="124">
        <v>19014</v>
      </c>
      <c r="G25" s="124">
        <v>20000</v>
      </c>
      <c r="H25" s="124">
        <v>20000</v>
      </c>
      <c r="I25" s="87">
        <f t="shared" si="0"/>
        <v>6051.84</v>
      </c>
      <c r="J25" s="87">
        <f t="shared" si="1"/>
        <v>1961.12</v>
      </c>
      <c r="K25" s="88">
        <f t="shared" si="2"/>
        <v>4090.72</v>
      </c>
      <c r="L25" s="47">
        <f t="shared" si="3"/>
        <v>1521.12</v>
      </c>
      <c r="M25" s="47">
        <f t="shared" si="4"/>
        <v>40</v>
      </c>
      <c r="N25" s="47">
        <f t="shared" si="5"/>
        <v>400</v>
      </c>
      <c r="O25" s="47">
        <f t="shared" si="6"/>
        <v>2661.96</v>
      </c>
      <c r="P25" s="47">
        <f t="shared" si="7"/>
        <v>36</v>
      </c>
      <c r="Q25" s="47">
        <f t="shared" si="8"/>
        <v>170</v>
      </c>
      <c r="R25" s="47">
        <f t="shared" si="9"/>
        <v>96</v>
      </c>
      <c r="S25" s="47">
        <f t="shared" si="10"/>
        <v>1100</v>
      </c>
      <c r="T25" s="48">
        <v>26.76</v>
      </c>
    </row>
    <row r="26" spans="1:20" ht="27">
      <c r="A26" s="89"/>
      <c r="B26" s="92" t="s">
        <v>72</v>
      </c>
      <c r="C26" s="90"/>
      <c r="D26" s="124">
        <v>27960</v>
      </c>
      <c r="E26" s="124">
        <v>28000</v>
      </c>
      <c r="F26" s="124">
        <v>19014</v>
      </c>
      <c r="G26" s="124">
        <v>27960</v>
      </c>
      <c r="H26" s="124">
        <v>27960</v>
      </c>
      <c r="I26" s="87">
        <f t="shared" si="0"/>
        <v>6785.03</v>
      </c>
      <c r="J26" s="87">
        <f t="shared" si="1"/>
        <v>2136.2399999999998</v>
      </c>
      <c r="K26" s="88">
        <f t="shared" si="2"/>
        <v>4648.79</v>
      </c>
      <c r="L26" s="47">
        <f t="shared" si="3"/>
        <v>1521.12</v>
      </c>
      <c r="M26" s="47">
        <f t="shared" si="4"/>
        <v>55.92</v>
      </c>
      <c r="N26" s="47">
        <f t="shared" si="5"/>
        <v>559.20000000000005</v>
      </c>
      <c r="O26" s="47">
        <f t="shared" si="6"/>
        <v>2661.96</v>
      </c>
      <c r="P26" s="47">
        <f t="shared" si="7"/>
        <v>50.4</v>
      </c>
      <c r="Q26" s="47">
        <f t="shared" si="8"/>
        <v>237.66</v>
      </c>
      <c r="R26" s="47">
        <f t="shared" si="9"/>
        <v>134.21</v>
      </c>
      <c r="S26" s="47">
        <f t="shared" si="10"/>
        <v>1537.8</v>
      </c>
      <c r="T26" s="48">
        <v>26.76</v>
      </c>
    </row>
    <row r="27" spans="1:20">
      <c r="J27" s="94"/>
      <c r="K27" s="94"/>
    </row>
  </sheetData>
  <mergeCells count="2">
    <mergeCell ref="A9:S9"/>
    <mergeCell ref="B10:G10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2020年9月新</vt:lpstr>
      <vt:lpstr>计算公式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梁志辉</cp:lastModifiedBy>
  <cp:lastPrinted>2020-08-28T02:38:11Z</cp:lastPrinted>
  <dcterms:created xsi:type="dcterms:W3CDTF">2016-07-11T02:38:27Z</dcterms:created>
  <dcterms:modified xsi:type="dcterms:W3CDTF">2020-11-02T00:46:14Z</dcterms:modified>
</cp:coreProperties>
</file>